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" yWindow="3090" windowWidth="13935" windowHeight="79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37" i="1" l="1"/>
  <c r="I38" i="1"/>
  <c r="I36" i="1"/>
  <c r="C30" i="1" l="1"/>
  <c r="C31" i="1" s="1"/>
  <c r="D30" i="1"/>
  <c r="E30" i="1"/>
  <c r="B30" i="1"/>
  <c r="B31" i="1" s="1"/>
  <c r="B32" i="1" s="1"/>
  <c r="B33" i="1" s="1"/>
  <c r="F29" i="1"/>
  <c r="I29" i="1" s="1"/>
  <c r="I30" i="1" s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F14" i="1"/>
  <c r="F13" i="1"/>
  <c r="I13" i="1" s="1"/>
  <c r="F12" i="1"/>
  <c r="F11" i="1"/>
  <c r="I11" i="1" l="1"/>
  <c r="F30" i="1"/>
  <c r="B23" i="1"/>
  <c r="I14" i="1"/>
  <c r="I12" i="1"/>
  <c r="F10" i="1"/>
  <c r="F7" i="1"/>
  <c r="F8" i="1"/>
  <c r="F9" i="1"/>
  <c r="F15" i="1"/>
  <c r="F16" i="1"/>
  <c r="F17" i="1"/>
  <c r="F18" i="1"/>
  <c r="F19" i="1"/>
  <c r="F20" i="1"/>
  <c r="F21" i="1"/>
  <c r="F6" i="1" l="1"/>
  <c r="E23" i="1"/>
  <c r="E24" i="1" l="1"/>
  <c r="E25" i="1" s="1"/>
  <c r="E26" i="1" s="1"/>
  <c r="D23" i="1"/>
  <c r="E31" i="1" l="1"/>
  <c r="E32" i="1" s="1"/>
  <c r="E33" i="1" s="1"/>
  <c r="F23" i="1"/>
  <c r="I17" i="1" l="1"/>
  <c r="I6" i="1" l="1"/>
  <c r="I7" i="1"/>
  <c r="I8" i="1"/>
  <c r="I9" i="1"/>
  <c r="I10" i="1"/>
  <c r="I15" i="1"/>
  <c r="I16" i="1"/>
  <c r="I18" i="1"/>
  <c r="I20" i="1"/>
  <c r="I21" i="1"/>
  <c r="I19" i="1"/>
  <c r="D24" i="1"/>
  <c r="D25" i="1" s="1"/>
  <c r="D26" i="1" l="1"/>
  <c r="I23" i="1"/>
  <c r="D31" i="1" l="1"/>
  <c r="D32" i="1" s="1"/>
  <c r="D33" i="1" s="1"/>
  <c r="F24" i="1"/>
  <c r="C24" i="1"/>
  <c r="C25" i="1" s="1"/>
  <c r="B24" i="1"/>
  <c r="B25" i="1" s="1"/>
  <c r="B26" i="1" s="1"/>
  <c r="C26" i="1" l="1"/>
  <c r="C32" i="1" s="1"/>
  <c r="C33" i="1" s="1"/>
  <c r="F25" i="1"/>
  <c r="F26" i="1" s="1"/>
  <c r="F31" i="1" s="1"/>
  <c r="I24" i="1"/>
  <c r="I25" i="1" s="1"/>
  <c r="I26" i="1" s="1"/>
  <c r="F32" i="1" l="1"/>
  <c r="F33" i="1" s="1"/>
  <c r="I31" i="1" l="1"/>
  <c r="I32" i="1" s="1"/>
  <c r="I33" i="1" s="1"/>
</calcChain>
</file>

<file path=xl/sharedStrings.xml><?xml version="1.0" encoding="utf-8"?>
<sst xmlns="http://schemas.openxmlformats.org/spreadsheetml/2006/main" count="60" uniqueCount="57">
  <si>
    <t>LTO 5% from NBL funding</t>
  </si>
  <si>
    <t>Payment 2</t>
  </si>
  <si>
    <t>Notes</t>
  </si>
  <si>
    <t>Sub-total</t>
  </si>
  <si>
    <t>LTO 5% from Local Trust</t>
  </si>
  <si>
    <t>Diocesan Grant</t>
  </si>
  <si>
    <t>Community Chefs</t>
  </si>
  <si>
    <t>Other income and expenditure (prior to 31st March 2015)</t>
  </si>
  <si>
    <t>Total to date</t>
  </si>
  <si>
    <t>NBL Funds remaining</t>
  </si>
  <si>
    <t>Other income Total to date</t>
  </si>
  <si>
    <t>Acts of Kindness</t>
  </si>
  <si>
    <t>Apprenticeship</t>
  </si>
  <si>
    <t>Community Chest</t>
  </si>
  <si>
    <t>Community Cooking</t>
  </si>
  <si>
    <t>Community Development</t>
  </si>
  <si>
    <t>Good Things Together</t>
  </si>
  <si>
    <t>Green Roof Shelter</t>
  </si>
  <si>
    <t>Insurance &amp; Obligations</t>
  </si>
  <si>
    <t>Marketing &amp; Promotion</t>
  </si>
  <si>
    <t>Money Matters</t>
  </si>
  <si>
    <t>Monitoring &amp; Evaluation</t>
  </si>
  <si>
    <t>Newington Children</t>
  </si>
  <si>
    <t>Secret Garden</t>
  </si>
  <si>
    <t>Stationery &amp; Refreshments</t>
  </si>
  <si>
    <t>The Copse</t>
  </si>
  <si>
    <t>Total for month</t>
  </si>
  <si>
    <t>Prior to this month</t>
  </si>
  <si>
    <t>Other income for this month</t>
  </si>
  <si>
    <t>TOTAL MAIN GRANT</t>
  </si>
  <si>
    <t>Embedded advice</t>
  </si>
  <si>
    <t>TOTAL EMBEDDED ADVICE</t>
  </si>
  <si>
    <t>EMBEDDED ADVICE GRANT</t>
  </si>
  <si>
    <t>NBL grant income</t>
  </si>
  <si>
    <t>This is part of payment 3; the first payments for this budget are held separately (see below)</t>
  </si>
  <si>
    <r>
      <t>Payment 1 -</t>
    </r>
    <r>
      <rPr>
        <b/>
        <i/>
        <sz val="10"/>
        <color theme="1"/>
        <rFont val="Arial"/>
        <family val="2"/>
      </rPr>
      <t xml:space="preserve"> received 15/4/16</t>
    </r>
  </si>
  <si>
    <t>MAIN GRANT (2nd GRANT)</t>
  </si>
  <si>
    <t>Embedded Advice (3rd payment)</t>
  </si>
  <si>
    <t>Total income</t>
  </si>
  <si>
    <t>Total spend</t>
  </si>
  <si>
    <t>Funds remaining</t>
  </si>
  <si>
    <t>This is the balance remaining, equating to the second payment for this project</t>
  </si>
  <si>
    <t>Grant</t>
  </si>
  <si>
    <t>Payments 1 &amp; 2 are held in a separate grant; Payment 1 was transferred to Thanet CAB</t>
  </si>
  <si>
    <t>OTHER FUNDS</t>
  </si>
  <si>
    <t>NBL grant expenditure</t>
  </si>
  <si>
    <t>NEWINGTON BIG LOCAL - Expenditure report - as at 31st May 2016</t>
  </si>
  <si>
    <t>This is the balance of the main grant remaining at 31st May 2016</t>
  </si>
  <si>
    <t>Garage shelving; marquee consumables</t>
  </si>
  <si>
    <t>Monthly insurance cost; awaiting additional insurance premium for garage</t>
  </si>
  <si>
    <t>Scheduled payment to Marsh Monitors CIC</t>
  </si>
  <si>
    <t>Scheduled payment to Porchlight</t>
  </si>
  <si>
    <t>Computer consumables; stationery; volunteer refreshments</t>
  </si>
  <si>
    <t>Includes welding costs; Some salary costs offset by People's Postcode Trust grant</t>
  </si>
  <si>
    <t>Includes welding costs and telephone</t>
  </si>
  <si>
    <t>Local Trust have requested a report on this budget line by August 2016, because £1,115.93 of the income was from Newington Road Surgery, who had also acted as LTO</t>
  </si>
  <si>
    <t>Scheduled payment to People United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</si>
</sst>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#,##0.00\ _€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3" xfId="0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17" fontId="1" fillId="0" borderId="9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164" fontId="1" fillId="2" borderId="1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>
      <selection activeCell="J7" sqref="J7"/>
    </sheetView>
  </sheetViews>
  <sheetFormatPr defaultRowHeight="12.75" x14ac:dyDescent="0.2"/>
  <cols>
    <col min="1" max="1" width="28.85546875" style="6" customWidth="1"/>
    <col min="2" max="2" width="12.7109375" style="6" customWidth="1"/>
    <col min="3" max="3" width="12.85546875" style="6" customWidth="1"/>
    <col min="4" max="4" width="11.7109375" style="6" customWidth="1"/>
    <col min="5" max="6" width="12.85546875" style="6" customWidth="1"/>
    <col min="7" max="8" width="11.7109375" style="6" customWidth="1"/>
    <col min="9" max="9" width="11.28515625" style="6" bestFit="1" customWidth="1"/>
    <col min="10" max="10" width="39.7109375" style="7" customWidth="1"/>
    <col min="11" max="16384" width="9.140625" style="6"/>
  </cols>
  <sheetData>
    <row r="1" spans="1:10" x14ac:dyDescent="0.2">
      <c r="A1" s="5" t="s">
        <v>46</v>
      </c>
    </row>
    <row r="2" spans="1:10" ht="9.75" customHeight="1" x14ac:dyDescent="0.2"/>
    <row r="3" spans="1:10" ht="25.5" customHeight="1" x14ac:dyDescent="0.2">
      <c r="A3" s="39" t="s">
        <v>42</v>
      </c>
      <c r="B3" s="41" t="s">
        <v>33</v>
      </c>
      <c r="C3" s="42"/>
      <c r="D3" s="41" t="s">
        <v>45</v>
      </c>
      <c r="E3" s="42"/>
      <c r="F3" s="43"/>
      <c r="G3" s="39" t="s">
        <v>28</v>
      </c>
      <c r="H3" s="39" t="s">
        <v>10</v>
      </c>
      <c r="I3" s="39" t="s">
        <v>9</v>
      </c>
      <c r="J3" s="39" t="s">
        <v>2</v>
      </c>
    </row>
    <row r="4" spans="1:10" ht="60" customHeight="1" x14ac:dyDescent="0.2">
      <c r="A4" s="40"/>
      <c r="B4" s="30" t="s">
        <v>35</v>
      </c>
      <c r="C4" s="4" t="s">
        <v>1</v>
      </c>
      <c r="D4" s="16" t="s">
        <v>26</v>
      </c>
      <c r="E4" s="18" t="s">
        <v>27</v>
      </c>
      <c r="F4" s="10" t="s">
        <v>8</v>
      </c>
      <c r="G4" s="40"/>
      <c r="H4" s="40"/>
      <c r="I4" s="40"/>
      <c r="J4" s="40"/>
    </row>
    <row r="5" spans="1:10" x14ac:dyDescent="0.2">
      <c r="A5" s="14" t="s">
        <v>36</v>
      </c>
      <c r="B5" s="8"/>
      <c r="C5" s="8"/>
      <c r="D5" s="12"/>
      <c r="E5" s="17"/>
      <c r="F5" s="17"/>
      <c r="G5" s="3"/>
      <c r="H5" s="3"/>
      <c r="I5" s="3"/>
      <c r="J5" s="19"/>
    </row>
    <row r="6" spans="1:10" x14ac:dyDescent="0.2">
      <c r="A6" s="22" t="s">
        <v>11</v>
      </c>
      <c r="B6" s="21">
        <f>15000</f>
        <v>15000</v>
      </c>
      <c r="C6" s="8"/>
      <c r="D6" s="12">
        <v>5000</v>
      </c>
      <c r="E6" s="12">
        <v>0</v>
      </c>
      <c r="F6" s="17">
        <f t="shared" ref="F6:F21" si="0">E6+D6</f>
        <v>5000</v>
      </c>
      <c r="G6" s="3"/>
      <c r="H6" s="3"/>
      <c r="I6" s="3">
        <f t="shared" ref="I6:I21" si="1">SUM(B6:C6)-F6</f>
        <v>10000</v>
      </c>
      <c r="J6" s="19" t="s">
        <v>56</v>
      </c>
    </row>
    <row r="7" spans="1:10" x14ac:dyDescent="0.2">
      <c r="A7" s="22" t="s">
        <v>12</v>
      </c>
      <c r="B7" s="21">
        <f>3500</f>
        <v>3500</v>
      </c>
      <c r="C7" s="8"/>
      <c r="D7" s="12">
        <v>711.2</v>
      </c>
      <c r="E7" s="12">
        <v>685.6</v>
      </c>
      <c r="F7" s="17">
        <f t="shared" si="0"/>
        <v>1396.8000000000002</v>
      </c>
      <c r="G7" s="3"/>
      <c r="H7" s="3"/>
      <c r="I7" s="3">
        <f t="shared" si="1"/>
        <v>2103.1999999999998</v>
      </c>
      <c r="J7" s="19"/>
    </row>
    <row r="8" spans="1:10" x14ac:dyDescent="0.2">
      <c r="A8" s="22" t="s">
        <v>13</v>
      </c>
      <c r="B8" s="21">
        <f>1250</f>
        <v>1250</v>
      </c>
      <c r="C8" s="8"/>
      <c r="D8" s="12">
        <v>0</v>
      </c>
      <c r="E8" s="12">
        <v>0</v>
      </c>
      <c r="F8" s="17">
        <f t="shared" si="0"/>
        <v>0</v>
      </c>
      <c r="G8" s="3"/>
      <c r="H8" s="3"/>
      <c r="I8" s="3">
        <f t="shared" si="1"/>
        <v>1250</v>
      </c>
      <c r="J8" s="19"/>
    </row>
    <row r="9" spans="1:10" x14ac:dyDescent="0.2">
      <c r="A9" s="22" t="s">
        <v>14</v>
      </c>
      <c r="B9" s="21">
        <f>21000</f>
        <v>21000</v>
      </c>
      <c r="C9" s="8"/>
      <c r="D9" s="13">
        <v>0</v>
      </c>
      <c r="E9" s="13">
        <v>966</v>
      </c>
      <c r="F9" s="17">
        <f t="shared" si="0"/>
        <v>966</v>
      </c>
      <c r="G9" s="3"/>
      <c r="H9" s="3"/>
      <c r="I9" s="3">
        <f t="shared" si="1"/>
        <v>20034</v>
      </c>
      <c r="J9" s="19"/>
    </row>
    <row r="10" spans="1:10" ht="15" customHeight="1" x14ac:dyDescent="0.2">
      <c r="A10" s="22" t="s">
        <v>15</v>
      </c>
      <c r="B10" s="21">
        <f>15600</f>
        <v>15600</v>
      </c>
      <c r="C10" s="8"/>
      <c r="D10" s="12">
        <v>2269.92</v>
      </c>
      <c r="E10" s="12">
        <v>2210.14</v>
      </c>
      <c r="F10" s="17">
        <f t="shared" si="0"/>
        <v>4480.0599999999995</v>
      </c>
      <c r="G10" s="3"/>
      <c r="H10" s="3"/>
      <c r="I10" s="3">
        <f t="shared" si="1"/>
        <v>11119.94</v>
      </c>
      <c r="J10" s="19"/>
    </row>
    <row r="11" spans="1:10" ht="30" customHeight="1" x14ac:dyDescent="0.2">
      <c r="A11" s="22" t="s">
        <v>37</v>
      </c>
      <c r="B11" s="21">
        <f>5000</f>
        <v>5000</v>
      </c>
      <c r="C11" s="8"/>
      <c r="D11" s="12">
        <v>0</v>
      </c>
      <c r="E11" s="12">
        <v>0</v>
      </c>
      <c r="F11" s="17">
        <f t="shared" ref="F11:F14" si="2">E11+D11</f>
        <v>0</v>
      </c>
      <c r="G11" s="3"/>
      <c r="H11" s="3"/>
      <c r="I11" s="3">
        <f t="shared" si="1"/>
        <v>5000</v>
      </c>
      <c r="J11" s="19" t="s">
        <v>34</v>
      </c>
    </row>
    <row r="12" spans="1:10" x14ac:dyDescent="0.2">
      <c r="A12" s="22" t="s">
        <v>16</v>
      </c>
      <c r="B12" s="21">
        <f>6050</f>
        <v>6050</v>
      </c>
      <c r="C12" s="8"/>
      <c r="D12" s="12">
        <v>300.49</v>
      </c>
      <c r="E12" s="12">
        <v>102.96</v>
      </c>
      <c r="F12" s="17">
        <f t="shared" si="2"/>
        <v>403.45</v>
      </c>
      <c r="G12" s="3"/>
      <c r="H12" s="3"/>
      <c r="I12" s="3">
        <f t="shared" si="1"/>
        <v>5646.55</v>
      </c>
      <c r="J12" s="19" t="s">
        <v>48</v>
      </c>
    </row>
    <row r="13" spans="1:10" x14ac:dyDescent="0.2">
      <c r="A13" s="22" t="s">
        <v>17</v>
      </c>
      <c r="B13" s="21">
        <f>2500</f>
        <v>2500</v>
      </c>
      <c r="C13" s="8"/>
      <c r="D13" s="12">
        <v>365.84</v>
      </c>
      <c r="E13" s="12">
        <v>422.55</v>
      </c>
      <c r="F13" s="17">
        <f t="shared" si="2"/>
        <v>788.39</v>
      </c>
      <c r="G13" s="3"/>
      <c r="H13" s="3"/>
      <c r="I13" s="3">
        <f t="shared" si="1"/>
        <v>1711.6100000000001</v>
      </c>
      <c r="J13" s="19" t="s">
        <v>54</v>
      </c>
    </row>
    <row r="14" spans="1:10" ht="25.5" x14ac:dyDescent="0.2">
      <c r="A14" s="22" t="s">
        <v>18</v>
      </c>
      <c r="B14" s="21">
        <f>750</f>
        <v>750</v>
      </c>
      <c r="C14" s="8"/>
      <c r="D14" s="13">
        <v>36.31</v>
      </c>
      <c r="E14" s="13">
        <v>68.760000000000005</v>
      </c>
      <c r="F14" s="17">
        <f t="shared" si="2"/>
        <v>105.07000000000001</v>
      </c>
      <c r="G14" s="3"/>
      <c r="H14" s="3"/>
      <c r="I14" s="3">
        <f t="shared" si="1"/>
        <v>644.92999999999995</v>
      </c>
      <c r="J14" s="19" t="s">
        <v>49</v>
      </c>
    </row>
    <row r="15" spans="1:10" x14ac:dyDescent="0.2">
      <c r="A15" s="22" t="s">
        <v>19</v>
      </c>
      <c r="B15" s="21">
        <f>4750</f>
        <v>4750</v>
      </c>
      <c r="C15" s="8"/>
      <c r="D15" s="12">
        <v>0</v>
      </c>
      <c r="E15" s="12">
        <v>1250</v>
      </c>
      <c r="F15" s="17">
        <f t="shared" si="0"/>
        <v>1250</v>
      </c>
      <c r="G15" s="3"/>
      <c r="H15" s="3"/>
      <c r="I15" s="3">
        <f t="shared" si="1"/>
        <v>3500</v>
      </c>
      <c r="J15" s="19"/>
    </row>
    <row r="16" spans="1:10" x14ac:dyDescent="0.2">
      <c r="A16" s="22" t="s">
        <v>20</v>
      </c>
      <c r="B16" s="21">
        <f>2500</f>
        <v>2500</v>
      </c>
      <c r="C16" s="8"/>
      <c r="D16" s="13">
        <v>0</v>
      </c>
      <c r="E16" s="13">
        <v>14</v>
      </c>
      <c r="F16" s="17">
        <f t="shared" si="0"/>
        <v>14</v>
      </c>
      <c r="G16" s="3"/>
      <c r="H16" s="3"/>
      <c r="I16" s="3">
        <f t="shared" si="1"/>
        <v>2486</v>
      </c>
      <c r="J16" s="19"/>
    </row>
    <row r="17" spans="1:10" ht="30.75" customHeight="1" x14ac:dyDescent="0.2">
      <c r="A17" s="22" t="s">
        <v>21</v>
      </c>
      <c r="B17" s="21">
        <f>1625</f>
        <v>1625</v>
      </c>
      <c r="C17" s="8"/>
      <c r="D17" s="13">
        <v>812.5</v>
      </c>
      <c r="E17" s="13">
        <v>0</v>
      </c>
      <c r="F17" s="17">
        <f t="shared" si="0"/>
        <v>812.5</v>
      </c>
      <c r="G17" s="3"/>
      <c r="H17" s="3"/>
      <c r="I17" s="3">
        <f t="shared" si="1"/>
        <v>812.5</v>
      </c>
      <c r="J17" s="19" t="s">
        <v>50</v>
      </c>
    </row>
    <row r="18" spans="1:10" x14ac:dyDescent="0.2">
      <c r="A18" s="22" t="s">
        <v>22</v>
      </c>
      <c r="B18" s="21">
        <f>10482.5</f>
        <v>10482.5</v>
      </c>
      <c r="C18" s="8"/>
      <c r="D18" s="13">
        <v>9982.5</v>
      </c>
      <c r="E18" s="13">
        <v>0</v>
      </c>
      <c r="F18" s="17">
        <f t="shared" si="0"/>
        <v>9982.5</v>
      </c>
      <c r="G18" s="3"/>
      <c r="H18" s="3"/>
      <c r="I18" s="3">
        <f t="shared" si="1"/>
        <v>500</v>
      </c>
      <c r="J18" s="19" t="s">
        <v>51</v>
      </c>
    </row>
    <row r="19" spans="1:10" x14ac:dyDescent="0.2">
      <c r="A19" s="22" t="s">
        <v>23</v>
      </c>
      <c r="B19" s="21">
        <f>1500</f>
        <v>1500</v>
      </c>
      <c r="C19" s="9"/>
      <c r="D19" s="13">
        <v>0</v>
      </c>
      <c r="E19" s="13">
        <v>0</v>
      </c>
      <c r="F19" s="17">
        <f t="shared" si="0"/>
        <v>0</v>
      </c>
      <c r="G19" s="3"/>
      <c r="H19" s="3"/>
      <c r="I19" s="3">
        <f t="shared" si="1"/>
        <v>1500</v>
      </c>
      <c r="J19" s="19"/>
    </row>
    <row r="20" spans="1:10" ht="25.5" x14ac:dyDescent="0.2">
      <c r="A20" s="22" t="s">
        <v>24</v>
      </c>
      <c r="B20" s="21">
        <f>1000</f>
        <v>1000</v>
      </c>
      <c r="C20" s="8"/>
      <c r="D20" s="13">
        <v>55.23</v>
      </c>
      <c r="E20" s="13">
        <v>2.29</v>
      </c>
      <c r="F20" s="17">
        <f t="shared" si="0"/>
        <v>57.519999999999996</v>
      </c>
      <c r="G20" s="3"/>
      <c r="H20" s="3"/>
      <c r="I20" s="3">
        <f t="shared" si="1"/>
        <v>942.48</v>
      </c>
      <c r="J20" s="19" t="s">
        <v>52</v>
      </c>
    </row>
    <row r="21" spans="1:10" ht="25.5" x14ac:dyDescent="0.2">
      <c r="A21" s="22" t="s">
        <v>25</v>
      </c>
      <c r="B21" s="21">
        <f>5600</f>
        <v>5600</v>
      </c>
      <c r="C21" s="8"/>
      <c r="D21" s="13">
        <v>863.29</v>
      </c>
      <c r="E21" s="13">
        <v>675.56</v>
      </c>
      <c r="F21" s="17">
        <f t="shared" si="0"/>
        <v>1538.85</v>
      </c>
      <c r="G21" s="3">
        <v>102.27</v>
      </c>
      <c r="H21" s="3"/>
      <c r="I21" s="3">
        <f t="shared" si="1"/>
        <v>4061.15</v>
      </c>
      <c r="J21" s="19" t="s">
        <v>53</v>
      </c>
    </row>
    <row r="22" spans="1:10" x14ac:dyDescent="0.2">
      <c r="A22" s="23"/>
      <c r="B22" s="9"/>
      <c r="C22" s="8"/>
      <c r="D22" s="13"/>
      <c r="E22" s="17"/>
      <c r="F22" s="17"/>
      <c r="G22" s="3"/>
      <c r="H22" s="3"/>
      <c r="I22" s="3"/>
      <c r="J22" s="19"/>
    </row>
    <row r="23" spans="1:10" x14ac:dyDescent="0.2">
      <c r="A23" s="23" t="s">
        <v>0</v>
      </c>
      <c r="B23" s="8">
        <f>SUM(B6:B21)*0.05</f>
        <v>4905.375</v>
      </c>
      <c r="C23" s="8"/>
      <c r="D23" s="12">
        <f>SUM(D5:D22)*0.05</f>
        <v>1019.8640000000001</v>
      </c>
      <c r="E23" s="2">
        <f>SUM(E5:E22)*0.05</f>
        <v>319.89300000000003</v>
      </c>
      <c r="F23" s="2">
        <f>SUM(F5:F22)*0.05</f>
        <v>1339.7570000000001</v>
      </c>
      <c r="G23" s="3"/>
      <c r="H23" s="3"/>
      <c r="I23" s="3">
        <f>SUM(B23:C23)-F23</f>
        <v>3565.6179999999999</v>
      </c>
      <c r="J23" s="19"/>
    </row>
    <row r="24" spans="1:10" s="5" customFormat="1" x14ac:dyDescent="0.2">
      <c r="A24" s="24" t="s">
        <v>3</v>
      </c>
      <c r="B24" s="15">
        <f>SUM(B5:B23)</f>
        <v>103012.875</v>
      </c>
      <c r="C24" s="15">
        <f>SUM(C5:C23)</f>
        <v>0</v>
      </c>
      <c r="D24" s="15">
        <f>SUM(D5:D23)</f>
        <v>21417.144000000004</v>
      </c>
      <c r="E24" s="15">
        <f>SUM(E5:E23)</f>
        <v>6717.7530000000006</v>
      </c>
      <c r="F24" s="15">
        <f>SUM(F5:F23)</f>
        <v>28134.897000000001</v>
      </c>
      <c r="G24" s="15"/>
      <c r="H24" s="15"/>
      <c r="I24" s="15">
        <f>SUM(I5:I23)</f>
        <v>74877.978000000003</v>
      </c>
      <c r="J24" s="20"/>
    </row>
    <row r="25" spans="1:10" x14ac:dyDescent="0.2">
      <c r="A25" s="23" t="s">
        <v>4</v>
      </c>
      <c r="B25" s="8">
        <f>B24*0.05</f>
        <v>5150.6437500000002</v>
      </c>
      <c r="C25" s="8">
        <f t="shared" ref="C25:F25" si="3">C24*0.05</f>
        <v>0</v>
      </c>
      <c r="D25" s="8">
        <f t="shared" si="3"/>
        <v>1070.8572000000001</v>
      </c>
      <c r="E25" s="8">
        <f t="shared" ref="E25" si="4">E24*0.05</f>
        <v>335.88765000000006</v>
      </c>
      <c r="F25" s="8">
        <f t="shared" si="3"/>
        <v>1406.74485</v>
      </c>
      <c r="G25" s="8"/>
      <c r="H25" s="8"/>
      <c r="I25" s="8">
        <f t="shared" ref="I25" si="5">I24*0.05</f>
        <v>3743.8989000000001</v>
      </c>
      <c r="J25" s="19"/>
    </row>
    <row r="26" spans="1:10" s="5" customFormat="1" ht="31.5" customHeight="1" x14ac:dyDescent="0.2">
      <c r="A26" s="25" t="s">
        <v>29</v>
      </c>
      <c r="B26" s="15">
        <f>B25+B24</f>
        <v>108163.51875</v>
      </c>
      <c r="C26" s="15">
        <f t="shared" ref="C26:I26" si="6">C25+C24</f>
        <v>0</v>
      </c>
      <c r="D26" s="15">
        <f>D25+D24</f>
        <v>22488.001200000002</v>
      </c>
      <c r="E26" s="15">
        <f t="shared" ref="E26" si="7">E25+E24</f>
        <v>7053.6406500000003</v>
      </c>
      <c r="F26" s="15">
        <f t="shared" si="6"/>
        <v>29541.64185</v>
      </c>
      <c r="G26" s="15"/>
      <c r="H26" s="15"/>
      <c r="I26" s="37">
        <f t="shared" si="6"/>
        <v>78621.876900000003</v>
      </c>
      <c r="J26" s="38" t="s">
        <v>47</v>
      </c>
    </row>
    <row r="27" spans="1:10" s="5" customFormat="1" ht="17.25" customHeight="1" x14ac:dyDescent="0.2">
      <c r="A27" s="26"/>
      <c r="B27" s="27"/>
      <c r="C27" s="27"/>
      <c r="D27" s="28"/>
      <c r="E27" s="28"/>
      <c r="F27" s="28"/>
      <c r="G27" s="28"/>
      <c r="H27" s="28"/>
      <c r="I27" s="28"/>
      <c r="J27" s="29"/>
    </row>
    <row r="28" spans="1:10" x14ac:dyDescent="0.2">
      <c r="A28" s="14" t="s">
        <v>32</v>
      </c>
      <c r="B28" s="9"/>
      <c r="C28" s="8"/>
      <c r="D28" s="13"/>
      <c r="E28" s="17"/>
      <c r="F28" s="17"/>
      <c r="G28" s="3"/>
      <c r="H28" s="3"/>
      <c r="I28" s="3"/>
      <c r="J28" s="19"/>
    </row>
    <row r="29" spans="1:10" ht="25.5" x14ac:dyDescent="0.2">
      <c r="A29" s="23" t="s">
        <v>30</v>
      </c>
      <c r="B29" s="9">
        <v>10000</v>
      </c>
      <c r="C29" s="8">
        <v>10000</v>
      </c>
      <c r="D29" s="13">
        <v>0</v>
      </c>
      <c r="E29" s="17">
        <v>10000</v>
      </c>
      <c r="F29" s="17">
        <f t="shared" ref="F29" si="8">E29+D29</f>
        <v>10000</v>
      </c>
      <c r="G29" s="3"/>
      <c r="H29" s="3"/>
      <c r="I29" s="3">
        <f>SUM(B29:C29)-F29</f>
        <v>10000</v>
      </c>
      <c r="J29" s="19" t="s">
        <v>43</v>
      </c>
    </row>
    <row r="30" spans="1:10" x14ac:dyDescent="0.2">
      <c r="A30" s="23" t="s">
        <v>0</v>
      </c>
      <c r="B30" s="8">
        <f>B29*0.05</f>
        <v>500</v>
      </c>
      <c r="C30" s="8">
        <f t="shared" ref="C30:I30" si="9">C29*0.05</f>
        <v>500</v>
      </c>
      <c r="D30" s="8">
        <f t="shared" si="9"/>
        <v>0</v>
      </c>
      <c r="E30" s="8">
        <f t="shared" si="9"/>
        <v>500</v>
      </c>
      <c r="F30" s="8">
        <f t="shared" si="9"/>
        <v>500</v>
      </c>
      <c r="G30" s="8"/>
      <c r="H30" s="8"/>
      <c r="I30" s="8">
        <f t="shared" si="9"/>
        <v>500</v>
      </c>
      <c r="J30" s="19"/>
    </row>
    <row r="31" spans="1:10" s="5" customFormat="1" x14ac:dyDescent="0.2">
      <c r="A31" s="24" t="s">
        <v>3</v>
      </c>
      <c r="B31" s="15">
        <f>SUM(B29:B30)</f>
        <v>10500</v>
      </c>
      <c r="C31" s="15">
        <f t="shared" ref="C31:F31" si="10">SUM(C29:C30)</f>
        <v>10500</v>
      </c>
      <c r="D31" s="15">
        <f t="shared" si="10"/>
        <v>0</v>
      </c>
      <c r="E31" s="15">
        <f t="shared" si="10"/>
        <v>10500</v>
      </c>
      <c r="F31" s="15">
        <f t="shared" si="10"/>
        <v>10500</v>
      </c>
      <c r="G31" s="15"/>
      <c r="H31" s="15"/>
      <c r="I31" s="15">
        <f t="shared" ref="I31" si="11">SUM(I29:I30)</f>
        <v>10500</v>
      </c>
      <c r="J31" s="20"/>
    </row>
    <row r="32" spans="1:10" x14ac:dyDescent="0.2">
      <c r="A32" s="23" t="s">
        <v>4</v>
      </c>
      <c r="B32" s="8">
        <f>B31*0.05</f>
        <v>525</v>
      </c>
      <c r="C32" s="8">
        <f t="shared" ref="C32:F32" si="12">C31*0.05</f>
        <v>525</v>
      </c>
      <c r="D32" s="8">
        <f t="shared" si="12"/>
        <v>0</v>
      </c>
      <c r="E32" s="8">
        <f t="shared" si="12"/>
        <v>525</v>
      </c>
      <c r="F32" s="8">
        <f t="shared" si="12"/>
        <v>525</v>
      </c>
      <c r="G32" s="8"/>
      <c r="H32" s="8"/>
      <c r="I32" s="8">
        <f t="shared" ref="I32" si="13">I31*0.05</f>
        <v>525</v>
      </c>
      <c r="J32" s="19"/>
    </row>
    <row r="33" spans="1:10" s="5" customFormat="1" ht="27" customHeight="1" x14ac:dyDescent="0.2">
      <c r="A33" s="25" t="s">
        <v>31</v>
      </c>
      <c r="B33" s="15">
        <f>B32+B31</f>
        <v>11025</v>
      </c>
      <c r="C33" s="15">
        <f t="shared" ref="C33" si="14">C32+C31</f>
        <v>11025</v>
      </c>
      <c r="D33" s="15">
        <f>D32+D31</f>
        <v>0</v>
      </c>
      <c r="E33" s="15">
        <f t="shared" ref="E33:F33" si="15">E32+E31</f>
        <v>11025</v>
      </c>
      <c r="F33" s="15">
        <f t="shared" si="15"/>
        <v>11025</v>
      </c>
      <c r="G33" s="15"/>
      <c r="H33" s="15"/>
      <c r="I33" s="37">
        <f t="shared" ref="I33" si="16">I32+I31</f>
        <v>11025</v>
      </c>
      <c r="J33" s="38" t="s">
        <v>41</v>
      </c>
    </row>
    <row r="34" spans="1:10" s="5" customFormat="1" ht="17.25" customHeight="1" x14ac:dyDescent="0.2">
      <c r="A34" s="26"/>
      <c r="B34" s="27"/>
      <c r="C34" s="27"/>
      <c r="D34" s="28"/>
      <c r="E34" s="28"/>
      <c r="F34" s="28"/>
      <c r="G34" s="28"/>
      <c r="H34" s="28"/>
      <c r="I34" s="28"/>
      <c r="J34" s="29"/>
    </row>
    <row r="35" spans="1:10" ht="25.5" x14ac:dyDescent="0.2">
      <c r="A35" s="14" t="s">
        <v>44</v>
      </c>
      <c r="B35" s="31" t="s">
        <v>38</v>
      </c>
      <c r="C35" s="34"/>
      <c r="D35" s="35"/>
      <c r="E35" s="36"/>
      <c r="F35" s="32" t="s">
        <v>39</v>
      </c>
      <c r="G35" s="3"/>
      <c r="H35" s="33"/>
      <c r="I35" s="33" t="s">
        <v>40</v>
      </c>
      <c r="J35" s="19"/>
    </row>
    <row r="36" spans="1:10" x14ac:dyDescent="0.2">
      <c r="A36" s="1" t="s">
        <v>5</v>
      </c>
      <c r="B36" s="8">
        <v>1000</v>
      </c>
      <c r="C36" s="34"/>
      <c r="D36" s="35"/>
      <c r="E36" s="36"/>
      <c r="F36" s="2">
        <v>999.18</v>
      </c>
      <c r="G36" s="3"/>
      <c r="H36" s="33"/>
      <c r="I36" s="11">
        <f>B36-F36</f>
        <v>0.82000000000005002</v>
      </c>
      <c r="J36" s="19"/>
    </row>
    <row r="37" spans="1:10" ht="51" x14ac:dyDescent="0.2">
      <c r="A37" s="1" t="s">
        <v>6</v>
      </c>
      <c r="B37" s="8">
        <v>1487.63</v>
      </c>
      <c r="C37" s="34"/>
      <c r="D37" s="35"/>
      <c r="E37" s="36"/>
      <c r="F37" s="2">
        <v>666.12</v>
      </c>
      <c r="G37" s="3"/>
      <c r="H37" s="33"/>
      <c r="I37" s="11">
        <f t="shared" ref="I37:I38" si="17">B37-F37</f>
        <v>821.5100000000001</v>
      </c>
      <c r="J37" s="19" t="s">
        <v>55</v>
      </c>
    </row>
    <row r="38" spans="1:10" ht="25.5" x14ac:dyDescent="0.2">
      <c r="A38" s="1" t="s">
        <v>7</v>
      </c>
      <c r="B38" s="8">
        <v>4040.36</v>
      </c>
      <c r="C38" s="34"/>
      <c r="D38" s="35"/>
      <c r="E38" s="36"/>
      <c r="F38" s="2">
        <v>4025.79</v>
      </c>
      <c r="G38" s="3"/>
      <c r="H38" s="33"/>
      <c r="I38" s="11">
        <f t="shared" si="17"/>
        <v>14.570000000000164</v>
      </c>
      <c r="J38" s="19"/>
    </row>
  </sheetData>
  <mergeCells count="7">
    <mergeCell ref="J3:J4"/>
    <mergeCell ref="A3:A4"/>
    <mergeCell ref="B3:C3"/>
    <mergeCell ref="I3:I4"/>
    <mergeCell ref="D3:F3"/>
    <mergeCell ref="G3:G4"/>
    <mergeCell ref="H3:H4"/>
  </mergeCells>
  <pageMargins left="0.25" right="0.25" top="0.75" bottom="0.75" header="0.3" footer="0.3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C6BD71AA534D499662C0D72B45F12F" ma:contentTypeVersion="2" ma:contentTypeDescription="Create a new document." ma:contentTypeScope="" ma:versionID="2ae3e94d5b9d31c3f30f85e177ea1346">
  <xsd:schema xmlns:xsd="http://www.w3.org/2001/XMLSchema" xmlns:xs="http://www.w3.org/2001/XMLSchema" xmlns:p="http://schemas.microsoft.com/office/2006/metadata/properties" xmlns:ns2="58ef3f32-91e4-4b63-8e28-96ce16b17d5a" targetNamespace="http://schemas.microsoft.com/office/2006/metadata/properties" ma:root="true" ma:fieldsID="496a2a1447bc61779453a52114e7cc02" ns2:_="">
    <xsd:import namespace="58ef3f32-91e4-4b63-8e28-96ce16b17d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ef3f32-91e4-4b63-8e28-96ce16b17d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57E9BA-1D40-4524-863C-ABB6F61DFD4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8ef3f32-91e4-4b63-8e28-96ce16b17d5a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91BEA74-E377-4B4D-BF49-E35348C4C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ef3f32-91e4-4b63-8e28-96ce16b1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7BDAC4-B868-4ADA-928A-C11BC7FBBA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Dyer</dc:creator>
  <cp:lastModifiedBy>Peter Dyer</cp:lastModifiedBy>
  <cp:lastPrinted>2016-06-07T10:25:07Z</cp:lastPrinted>
  <dcterms:created xsi:type="dcterms:W3CDTF">2015-10-14T13:04:56Z</dcterms:created>
  <dcterms:modified xsi:type="dcterms:W3CDTF">2016-06-07T10:26:23Z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0x010100ABC6BD71AA534D499662C0D72B45F12F</vt:lpwstr>
  </property>
</Properties>
</file>