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" yWindow="3090" windowWidth="13935" windowHeight="7935"/>
  </bookViews>
  <sheets>
    <sheet name="31 March" sheetId="1" r:id="rId1"/>
  </sheets>
  <calcPr calcId="145621"/>
</workbook>
</file>

<file path=xl/calcChain.xml><?xml version="1.0" encoding="utf-8"?>
<calcChain xmlns="http://schemas.openxmlformats.org/spreadsheetml/2006/main">
  <c r="L21" i="1" l="1"/>
  <c r="L12" i="1"/>
  <c r="L23" i="1"/>
  <c r="L24" i="1"/>
  <c r="L25" i="1"/>
  <c r="L26" i="1"/>
  <c r="F23" i="1"/>
  <c r="I21" i="1"/>
  <c r="I9" i="1"/>
  <c r="I12" i="1"/>
  <c r="B8" i="1"/>
  <c r="G8" i="1"/>
  <c r="J8" i="1"/>
  <c r="B11" i="1"/>
  <c r="G11" i="1"/>
  <c r="J11" i="1"/>
  <c r="B16" i="1"/>
  <c r="G16" i="1"/>
  <c r="J16" i="1"/>
  <c r="B18" i="1"/>
  <c r="G18" i="1"/>
  <c r="J18" i="1"/>
  <c r="B19" i="1"/>
  <c r="G19" i="1"/>
  <c r="J19" i="1"/>
  <c r="J22" i="1"/>
  <c r="B6" i="1"/>
  <c r="G6" i="1"/>
  <c r="J6" i="1"/>
  <c r="D23" i="1"/>
  <c r="D24" i="1"/>
  <c r="D25" i="1"/>
  <c r="D26" i="1"/>
  <c r="E23" i="1"/>
  <c r="E24" i="1" s="1"/>
  <c r="E25" i="1" s="1"/>
  <c r="E26" i="1" s="1"/>
  <c r="G10" i="1"/>
  <c r="J10" i="1" s="1"/>
  <c r="B10" i="1"/>
  <c r="C23" i="1"/>
  <c r="G21" i="1"/>
  <c r="J21" i="1" s="1"/>
  <c r="B21" i="1"/>
  <c r="G7" i="1"/>
  <c r="B7" i="1"/>
  <c r="G9" i="1"/>
  <c r="B9" i="1"/>
  <c r="J9" i="1"/>
  <c r="G12" i="1"/>
  <c r="B12" i="1"/>
  <c r="J12" i="1"/>
  <c r="G13" i="1"/>
  <c r="J13" i="1" s="1"/>
  <c r="B13" i="1"/>
  <c r="G14" i="1"/>
  <c r="B14" i="1"/>
  <c r="J14" i="1"/>
  <c r="G15" i="1"/>
  <c r="J15" i="1" s="1"/>
  <c r="B15" i="1"/>
  <c r="G17" i="1"/>
  <c r="B17" i="1"/>
  <c r="J17" i="1"/>
  <c r="G20" i="1"/>
  <c r="B20" i="1"/>
  <c r="J20" i="1"/>
  <c r="C30" i="1"/>
  <c r="C31" i="1"/>
  <c r="C32" i="1"/>
  <c r="C33" i="1"/>
  <c r="E30" i="1"/>
  <c r="E31" i="1"/>
  <c r="E32" i="1"/>
  <c r="E33" i="1"/>
  <c r="F30" i="1"/>
  <c r="B30" i="1"/>
  <c r="B31" i="1"/>
  <c r="B32" i="1"/>
  <c r="B33" i="1"/>
  <c r="G29" i="1"/>
  <c r="J29" i="1"/>
  <c r="B23" i="1"/>
  <c r="F24" i="1"/>
  <c r="F25" i="1"/>
  <c r="F26" i="1"/>
  <c r="F31" i="1"/>
  <c r="F32" i="1"/>
  <c r="F33" i="1"/>
  <c r="C24" i="1"/>
  <c r="C25" i="1"/>
  <c r="C26" i="1"/>
  <c r="B24" i="1"/>
  <c r="B25" i="1"/>
  <c r="B26" i="1"/>
  <c r="J30" i="1"/>
  <c r="J31" i="1"/>
  <c r="J32" i="1"/>
  <c r="J33" i="1"/>
  <c r="G30" i="1"/>
  <c r="G31" i="1"/>
  <c r="G32" i="1"/>
  <c r="G33" i="1"/>
  <c r="G23" i="1" l="1"/>
  <c r="J23" i="1" s="1"/>
  <c r="J7" i="1"/>
  <c r="J24" i="1" l="1"/>
  <c r="J25" i="1" s="1"/>
  <c r="J26" i="1" s="1"/>
  <c r="G24" i="1"/>
  <c r="G25" i="1" s="1"/>
  <c r="G26" i="1" s="1"/>
</calcChain>
</file>

<file path=xl/sharedStrings.xml><?xml version="1.0" encoding="utf-8"?>
<sst xmlns="http://schemas.openxmlformats.org/spreadsheetml/2006/main" count="55" uniqueCount="52">
  <si>
    <t>Grant</t>
  </si>
  <si>
    <t>NBL grant income</t>
  </si>
  <si>
    <t>NBL grant expenditure</t>
  </si>
  <si>
    <t>Other income for this month</t>
  </si>
  <si>
    <t>Other income Total to date</t>
  </si>
  <si>
    <t>NBL Funds remaining</t>
  </si>
  <si>
    <t>Notes</t>
  </si>
  <si>
    <t xml:space="preserve">MONTHLY </t>
  </si>
  <si>
    <r>
      <t>Payment 1 -</t>
    </r>
    <r>
      <rPr>
        <b/>
        <i/>
        <sz val="10"/>
        <color theme="1"/>
        <rFont val="Arial"/>
        <family val="2"/>
      </rPr>
      <t xml:space="preserve"> received 15/4/16</t>
    </r>
  </si>
  <si>
    <r>
      <t xml:space="preserve">Payment 2 - </t>
    </r>
    <r>
      <rPr>
        <b/>
        <i/>
        <sz val="10"/>
        <color theme="1"/>
        <rFont val="Arial"/>
        <family val="2"/>
      </rPr>
      <t>received 30/9/16</t>
    </r>
  </si>
  <si>
    <t>Budget variations agreed</t>
  </si>
  <si>
    <t>Total for month</t>
  </si>
  <si>
    <t>Prior to this month</t>
  </si>
  <si>
    <t>Total to date</t>
  </si>
  <si>
    <t>COMMITTED</t>
  </si>
  <si>
    <t>MAIN GRANT (2nd GRANT)</t>
  </si>
  <si>
    <t>Acts of Kindness</t>
  </si>
  <si>
    <t>Apprenticeship</t>
  </si>
  <si>
    <t>No more funding from KCC</t>
  </si>
  <si>
    <t>Community Chest</t>
  </si>
  <si>
    <t>Community Cooking</t>
  </si>
  <si>
    <t>Community Development</t>
  </si>
  <si>
    <t>Includes travel costs Charlie and Cara</t>
  </si>
  <si>
    <t>Embedded Advice (3rd payment)</t>
  </si>
  <si>
    <t>Good Things Together</t>
  </si>
  <si>
    <t>People United 1,600/ Garage rent 30/1/17 - 26/03/17 115.20</t>
  </si>
  <si>
    <t>Easter + Garage rent 57.60</t>
  </si>
  <si>
    <t>Green Roof Shelter</t>
  </si>
  <si>
    <t>Includes telephone costs</t>
  </si>
  <si>
    <t>Insurance &amp; Obligations</t>
  </si>
  <si>
    <t>Monthly insurance cost</t>
  </si>
  <si>
    <t>Marketing &amp; Promotion</t>
  </si>
  <si>
    <t>Money Matters</t>
  </si>
  <si>
    <t>Monitoring &amp; Evaluation</t>
  </si>
  <si>
    <t>Newington Children</t>
  </si>
  <si>
    <t>Secret Garden</t>
  </si>
  <si>
    <t>Stationery &amp; Refreshments</t>
  </si>
  <si>
    <t>The Copse</t>
  </si>
  <si>
    <t>Postcode Local Trust grant offsets some expenditure this month</t>
  </si>
  <si>
    <t>KG + van fuel</t>
  </si>
  <si>
    <t>LTO 5% from NBL funding</t>
  </si>
  <si>
    <t>Sub-total</t>
  </si>
  <si>
    <t>LTO 5% from Local Trust</t>
  </si>
  <si>
    <t>TOTAL MAIN GRANT</t>
  </si>
  <si>
    <t>EMBEDDED ADVICE GRANT</t>
  </si>
  <si>
    <t>Embedded advice</t>
  </si>
  <si>
    <t>This is payment 2: payments 1 &amp; 2 are held in a separate grant; payment 1 has been transferred to Thanet CAB; payment 3 is in the main grant, above</t>
  </si>
  <si>
    <t>TOTAL EMBEDDED ADVICE</t>
  </si>
  <si>
    <t>This is the balance remaining, equating to the second payment for this project.  Payment 3 is in the main grant, above</t>
  </si>
  <si>
    <t>NEWINGTON BIG LOCAL - Expenditure report - as at 31 March 2017</t>
  </si>
  <si>
    <t>This is the balance of the main grant remaining at 31st March 2017.  All grant payments for this year's agreement have now been received.</t>
  </si>
  <si>
    <t>Fonts / Website at Squares/ Lantern 50% 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</si>
</sst>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#,##0.00\ _€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17" fontId="1" fillId="0" borderId="9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164" fontId="1" fillId="2" borderId="1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0" fontId="1" fillId="4" borderId="8" xfId="0" applyFont="1" applyFill="1" applyBorder="1"/>
    <xf numFmtId="0" fontId="1" fillId="4" borderId="12" xfId="0" applyFont="1" applyFill="1" applyBorder="1"/>
    <xf numFmtId="0" fontId="2" fillId="4" borderId="12" xfId="0" applyFont="1" applyFill="1" applyBorder="1"/>
    <xf numFmtId="0" fontId="1" fillId="4" borderId="5" xfId="0" applyFont="1" applyFill="1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topLeftCell="A3" workbookViewId="0">
      <selection activeCell="L15" sqref="L15"/>
    </sheetView>
  </sheetViews>
  <sheetFormatPr defaultRowHeight="12.75" x14ac:dyDescent="0.2"/>
  <cols>
    <col min="1" max="1" width="28.85546875" style="4" customWidth="1"/>
    <col min="2" max="2" width="12.7109375" style="4" customWidth="1"/>
    <col min="3" max="5" width="12.85546875" style="4" customWidth="1"/>
    <col min="6" max="6" width="13.85546875" style="4" customWidth="1"/>
    <col min="7" max="7" width="12.85546875" style="4" customWidth="1"/>
    <col min="8" max="8" width="9.5703125" style="4" customWidth="1"/>
    <col min="9" max="9" width="9.28515625" style="4" customWidth="1"/>
    <col min="10" max="10" width="11.28515625" style="4" bestFit="1" customWidth="1"/>
    <col min="11" max="11" width="39.7109375" style="5" customWidth="1"/>
    <col min="12" max="12" width="11.140625" style="4" customWidth="1"/>
    <col min="13" max="16384" width="9.140625" style="4"/>
  </cols>
  <sheetData>
    <row r="1" spans="1:13" x14ac:dyDescent="0.2">
      <c r="A1" s="3" t="s">
        <v>49</v>
      </c>
    </row>
    <row r="2" spans="1:13" ht="9.75" customHeight="1" x14ac:dyDescent="0.2"/>
    <row r="3" spans="1:13" ht="25.5" customHeight="1" x14ac:dyDescent="0.2">
      <c r="A3" s="41" t="s">
        <v>0</v>
      </c>
      <c r="B3" s="43" t="s">
        <v>1</v>
      </c>
      <c r="C3" s="44"/>
      <c r="D3" s="34"/>
      <c r="E3" s="43" t="s">
        <v>2</v>
      </c>
      <c r="F3" s="44"/>
      <c r="G3" s="45"/>
      <c r="H3" s="41" t="s">
        <v>3</v>
      </c>
      <c r="I3" s="41" t="s">
        <v>4</v>
      </c>
      <c r="J3" s="41" t="s">
        <v>5</v>
      </c>
      <c r="K3" s="41" t="s">
        <v>6</v>
      </c>
      <c r="L3" s="37" t="s">
        <v>7</v>
      </c>
    </row>
    <row r="4" spans="1:13" ht="60" customHeight="1" x14ac:dyDescent="0.2">
      <c r="A4" s="42"/>
      <c r="B4" s="24" t="s">
        <v>8</v>
      </c>
      <c r="C4" s="24" t="s">
        <v>9</v>
      </c>
      <c r="D4" s="32" t="s">
        <v>10</v>
      </c>
      <c r="E4" s="12" t="s">
        <v>11</v>
      </c>
      <c r="F4" s="14" t="s">
        <v>12</v>
      </c>
      <c r="G4" s="14" t="s">
        <v>13</v>
      </c>
      <c r="H4" s="42"/>
      <c r="I4" s="42"/>
      <c r="J4" s="42"/>
      <c r="K4" s="42"/>
      <c r="L4" s="38" t="s">
        <v>14</v>
      </c>
    </row>
    <row r="5" spans="1:13" x14ac:dyDescent="0.2">
      <c r="A5" s="10" t="s">
        <v>15</v>
      </c>
      <c r="B5" s="6"/>
      <c r="C5" s="6"/>
      <c r="D5" s="8"/>
      <c r="E5" s="8"/>
      <c r="F5" s="13"/>
      <c r="G5" s="13"/>
      <c r="H5" s="2"/>
      <c r="I5" s="2"/>
      <c r="J5" s="2"/>
      <c r="K5" s="15"/>
      <c r="L5" s="39"/>
    </row>
    <row r="6" spans="1:13" x14ac:dyDescent="0.2">
      <c r="A6" s="27" t="s">
        <v>16</v>
      </c>
      <c r="B6" s="31">
        <f>15000</f>
        <v>15000</v>
      </c>
      <c r="C6" s="6">
        <v>0</v>
      </c>
      <c r="D6" s="8">
        <v>0</v>
      </c>
      <c r="E6" s="8">
        <v>0</v>
      </c>
      <c r="F6" s="13">
        <v>15002</v>
      </c>
      <c r="G6" s="13">
        <f t="shared" ref="G6:G21" si="0">F6+E6</f>
        <v>15002</v>
      </c>
      <c r="H6" s="2"/>
      <c r="I6" s="2"/>
      <c r="J6" s="2">
        <f>SUM(B6:D6)-G6</f>
        <v>-2</v>
      </c>
      <c r="K6" s="15"/>
      <c r="L6" s="39"/>
    </row>
    <row r="7" spans="1:13" x14ac:dyDescent="0.2">
      <c r="A7" s="27" t="s">
        <v>17</v>
      </c>
      <c r="B7" s="31">
        <f>3500</f>
        <v>3500</v>
      </c>
      <c r="C7" s="6">
        <v>3500</v>
      </c>
      <c r="D7" s="8">
        <v>0</v>
      </c>
      <c r="E7" s="8">
        <v>815.57</v>
      </c>
      <c r="F7" s="13">
        <v>8217.64</v>
      </c>
      <c r="G7" s="13">
        <f t="shared" si="0"/>
        <v>9033.2099999999991</v>
      </c>
      <c r="H7" s="2"/>
      <c r="I7" s="2">
        <v>500</v>
      </c>
      <c r="J7" s="2">
        <f t="shared" ref="J7:J23" si="1">SUM(B7:D7)-G7</f>
        <v>-2033.2099999999991</v>
      </c>
      <c r="K7" s="15" t="s">
        <v>18</v>
      </c>
      <c r="L7" s="39">
        <v>803.27</v>
      </c>
    </row>
    <row r="8" spans="1:13" x14ac:dyDescent="0.2">
      <c r="A8" s="27" t="s">
        <v>19</v>
      </c>
      <c r="B8" s="31">
        <f>1250</f>
        <v>1250</v>
      </c>
      <c r="C8" s="6">
        <v>1250</v>
      </c>
      <c r="D8" s="8">
        <v>0</v>
      </c>
      <c r="E8" s="8">
        <v>0</v>
      </c>
      <c r="F8" s="13">
        <v>8475.93</v>
      </c>
      <c r="G8" s="13">
        <f t="shared" si="0"/>
        <v>8475.93</v>
      </c>
      <c r="H8" s="2"/>
      <c r="I8" s="2"/>
      <c r="J8" s="2">
        <f t="shared" si="1"/>
        <v>-5975.93</v>
      </c>
      <c r="K8" s="15"/>
      <c r="L8" s="39"/>
    </row>
    <row r="9" spans="1:13" x14ac:dyDescent="0.2">
      <c r="A9" s="27" t="s">
        <v>20</v>
      </c>
      <c r="B9" s="31">
        <f>21000</f>
        <v>21000</v>
      </c>
      <c r="C9" s="6">
        <v>13500</v>
      </c>
      <c r="D9" s="8">
        <v>-20000</v>
      </c>
      <c r="E9" s="9">
        <v>0</v>
      </c>
      <c r="F9" s="13">
        <v>4787.46</v>
      </c>
      <c r="G9" s="13">
        <f t="shared" si="0"/>
        <v>4787.46</v>
      </c>
      <c r="H9" s="2"/>
      <c r="I9" s="2">
        <f>821.51+H9</f>
        <v>821.51</v>
      </c>
      <c r="J9" s="2">
        <f t="shared" si="1"/>
        <v>9712.5400000000009</v>
      </c>
      <c r="K9" s="15"/>
      <c r="L9" s="39"/>
    </row>
    <row r="10" spans="1:13" ht="15.75" customHeight="1" x14ac:dyDescent="0.2">
      <c r="A10" s="27" t="s">
        <v>21</v>
      </c>
      <c r="B10" s="31">
        <f>15600</f>
        <v>15600</v>
      </c>
      <c r="C10" s="6">
        <v>15600</v>
      </c>
      <c r="D10" s="8">
        <v>0</v>
      </c>
      <c r="E10" s="8">
        <v>2442.44</v>
      </c>
      <c r="F10" s="13">
        <v>26209.1</v>
      </c>
      <c r="G10" s="13">
        <f t="shared" si="0"/>
        <v>28651.539999999997</v>
      </c>
      <c r="H10" s="2"/>
      <c r="I10" s="2"/>
      <c r="J10" s="2">
        <f t="shared" si="1"/>
        <v>2548.4600000000028</v>
      </c>
      <c r="K10" s="15" t="s">
        <v>22</v>
      </c>
      <c r="L10" s="39">
        <v>2293.52</v>
      </c>
    </row>
    <row r="11" spans="1:13" ht="16.5" customHeight="1" x14ac:dyDescent="0.2">
      <c r="A11" s="27" t="s">
        <v>23</v>
      </c>
      <c r="B11" s="31">
        <f>5000</f>
        <v>5000</v>
      </c>
      <c r="C11" s="6">
        <v>5000</v>
      </c>
      <c r="D11" s="8">
        <v>0</v>
      </c>
      <c r="E11" s="8">
        <v>0</v>
      </c>
      <c r="F11" s="13">
        <v>0</v>
      </c>
      <c r="G11" s="13">
        <f t="shared" ref="G11:G14" si="2">F11+E11</f>
        <v>0</v>
      </c>
      <c r="H11" s="2"/>
      <c r="I11" s="2"/>
      <c r="J11" s="2">
        <f t="shared" si="1"/>
        <v>10000</v>
      </c>
      <c r="K11" s="15"/>
      <c r="L11" s="39"/>
    </row>
    <row r="12" spans="1:13" ht="31.5" customHeight="1" x14ac:dyDescent="0.2">
      <c r="A12" s="27" t="s">
        <v>24</v>
      </c>
      <c r="B12" s="31">
        <f>6050</f>
        <v>6050</v>
      </c>
      <c r="C12" s="6">
        <v>6050</v>
      </c>
      <c r="D12" s="8">
        <v>0</v>
      </c>
      <c r="E12" s="8">
        <v>14.4</v>
      </c>
      <c r="F12" s="13">
        <v>7742.63</v>
      </c>
      <c r="G12" s="13">
        <f t="shared" si="2"/>
        <v>7757.03</v>
      </c>
      <c r="H12" s="2"/>
      <c r="I12" s="2">
        <f>882.32+H12</f>
        <v>882.32</v>
      </c>
      <c r="J12" s="2">
        <f t="shared" si="1"/>
        <v>4342.97</v>
      </c>
      <c r="K12" s="15" t="s">
        <v>25</v>
      </c>
      <c r="L12" s="39">
        <f>500+57.6</f>
        <v>557.6</v>
      </c>
      <c r="M12" s="4" t="s">
        <v>26</v>
      </c>
    </row>
    <row r="13" spans="1:13" x14ac:dyDescent="0.2">
      <c r="A13" s="27" t="s">
        <v>27</v>
      </c>
      <c r="B13" s="31">
        <f>2500</f>
        <v>2500</v>
      </c>
      <c r="C13" s="6">
        <v>2500</v>
      </c>
      <c r="D13" s="8">
        <v>0</v>
      </c>
      <c r="E13" s="8">
        <v>75.569999999999993</v>
      </c>
      <c r="F13" s="13">
        <v>1634.32</v>
      </c>
      <c r="G13" s="13">
        <f t="shared" si="2"/>
        <v>1709.8899999999999</v>
      </c>
      <c r="H13" s="2"/>
      <c r="I13" s="2"/>
      <c r="J13" s="2">
        <f t="shared" si="1"/>
        <v>3290.11</v>
      </c>
      <c r="K13" s="15" t="s">
        <v>28</v>
      </c>
      <c r="L13" s="39">
        <v>105</v>
      </c>
    </row>
    <row r="14" spans="1:13" x14ac:dyDescent="0.2">
      <c r="A14" s="27" t="s">
        <v>29</v>
      </c>
      <c r="B14" s="31">
        <f>750</f>
        <v>750</v>
      </c>
      <c r="C14" s="6">
        <v>750</v>
      </c>
      <c r="D14" s="8">
        <v>0</v>
      </c>
      <c r="E14" s="9">
        <v>36.409999999999997</v>
      </c>
      <c r="F14" s="13">
        <v>512.25</v>
      </c>
      <c r="G14" s="13">
        <f t="shared" si="2"/>
        <v>548.66</v>
      </c>
      <c r="H14" s="2"/>
      <c r="I14" s="2"/>
      <c r="J14" s="2">
        <f t="shared" si="1"/>
        <v>951.34</v>
      </c>
      <c r="K14" s="15" t="s">
        <v>30</v>
      </c>
      <c r="L14" s="39">
        <v>40</v>
      </c>
    </row>
    <row r="15" spans="1:13" x14ac:dyDescent="0.2">
      <c r="A15" s="27" t="s">
        <v>31</v>
      </c>
      <c r="B15" s="31">
        <f>4750</f>
        <v>4750</v>
      </c>
      <c r="C15" s="6">
        <v>4750</v>
      </c>
      <c r="D15" s="8">
        <v>20000</v>
      </c>
      <c r="E15" s="8">
        <v>8640.19</v>
      </c>
      <c r="F15" s="13">
        <v>10695.33</v>
      </c>
      <c r="G15" s="13">
        <f t="shared" si="0"/>
        <v>19335.52</v>
      </c>
      <c r="H15" s="2"/>
      <c r="I15" s="2"/>
      <c r="J15" s="2">
        <f t="shared" si="1"/>
        <v>10164.48</v>
      </c>
      <c r="K15" s="15" t="s">
        <v>51</v>
      </c>
      <c r="L15" s="39"/>
    </row>
    <row r="16" spans="1:13" x14ac:dyDescent="0.2">
      <c r="A16" s="27" t="s">
        <v>32</v>
      </c>
      <c r="B16" s="31">
        <f>2500</f>
        <v>2500</v>
      </c>
      <c r="C16" s="6">
        <v>2500</v>
      </c>
      <c r="D16" s="8">
        <v>0</v>
      </c>
      <c r="E16" s="9">
        <v>0</v>
      </c>
      <c r="F16" s="13">
        <v>283.03999999999996</v>
      </c>
      <c r="G16" s="13">
        <f t="shared" si="0"/>
        <v>283.03999999999996</v>
      </c>
      <c r="H16" s="2"/>
      <c r="I16" s="2"/>
      <c r="J16" s="2">
        <f t="shared" si="1"/>
        <v>4716.96</v>
      </c>
      <c r="K16" s="15"/>
      <c r="L16" s="39"/>
    </row>
    <row r="17" spans="1:13" ht="12" customHeight="1" x14ac:dyDescent="0.2">
      <c r="A17" s="27" t="s">
        <v>33</v>
      </c>
      <c r="B17" s="31">
        <f>1625</f>
        <v>1625</v>
      </c>
      <c r="C17" s="6">
        <v>812.5</v>
      </c>
      <c r="D17" s="8">
        <v>0</v>
      </c>
      <c r="E17" s="9">
        <v>0</v>
      </c>
      <c r="F17" s="13">
        <v>2437.5</v>
      </c>
      <c r="G17" s="13">
        <f t="shared" si="0"/>
        <v>2437.5</v>
      </c>
      <c r="H17" s="2"/>
      <c r="I17" s="2"/>
      <c r="J17" s="2">
        <f t="shared" si="1"/>
        <v>0</v>
      </c>
      <c r="K17" s="15"/>
      <c r="L17" s="39"/>
    </row>
    <row r="18" spans="1:13" x14ac:dyDescent="0.2">
      <c r="A18" s="27" t="s">
        <v>34</v>
      </c>
      <c r="B18" s="31">
        <f>10482.5</f>
        <v>10482.5</v>
      </c>
      <c r="C18" s="6">
        <v>10482.5</v>
      </c>
      <c r="D18" s="8">
        <v>0</v>
      </c>
      <c r="E18" s="9">
        <v>0</v>
      </c>
      <c r="F18" s="13">
        <v>19965</v>
      </c>
      <c r="G18" s="13">
        <f t="shared" si="0"/>
        <v>19965</v>
      </c>
      <c r="H18" s="2"/>
      <c r="I18" s="2"/>
      <c r="J18" s="2">
        <f t="shared" si="1"/>
        <v>1000</v>
      </c>
      <c r="K18" s="15"/>
      <c r="L18" s="39"/>
    </row>
    <row r="19" spans="1:13" x14ac:dyDescent="0.2">
      <c r="A19" s="27" t="s">
        <v>35</v>
      </c>
      <c r="B19" s="31">
        <f>1500</f>
        <v>1500</v>
      </c>
      <c r="C19" s="7">
        <v>0</v>
      </c>
      <c r="D19" s="8">
        <v>0</v>
      </c>
      <c r="E19" s="9">
        <v>0</v>
      </c>
      <c r="F19" s="13">
        <v>0</v>
      </c>
      <c r="G19" s="13">
        <f t="shared" si="0"/>
        <v>0</v>
      </c>
      <c r="H19" s="2"/>
      <c r="I19" s="2"/>
      <c r="J19" s="2">
        <f t="shared" si="1"/>
        <v>1500</v>
      </c>
      <c r="K19" s="15"/>
      <c r="L19" s="39"/>
    </row>
    <row r="20" spans="1:13" x14ac:dyDescent="0.2">
      <c r="A20" s="27" t="s">
        <v>36</v>
      </c>
      <c r="B20" s="31">
        <f>1000</f>
        <v>1000</v>
      </c>
      <c r="C20" s="6">
        <v>1000</v>
      </c>
      <c r="D20" s="8">
        <v>0</v>
      </c>
      <c r="E20" s="9">
        <v>19.18</v>
      </c>
      <c r="F20" s="13">
        <v>109.44</v>
      </c>
      <c r="G20" s="13">
        <f t="shared" si="0"/>
        <v>128.62</v>
      </c>
      <c r="H20" s="2"/>
      <c r="I20" s="2"/>
      <c r="J20" s="2">
        <f t="shared" si="1"/>
        <v>1871.38</v>
      </c>
      <c r="K20" s="15"/>
      <c r="L20" s="39"/>
    </row>
    <row r="21" spans="1:13" ht="25.5" x14ac:dyDescent="0.2">
      <c r="A21" s="27" t="s">
        <v>37</v>
      </c>
      <c r="B21" s="31">
        <f>5600</f>
        <v>5600</v>
      </c>
      <c r="C21" s="6">
        <v>5600</v>
      </c>
      <c r="D21" s="8">
        <v>0</v>
      </c>
      <c r="E21" s="9">
        <v>682.35</v>
      </c>
      <c r="F21" s="13">
        <v>7993.04</v>
      </c>
      <c r="G21" s="13">
        <f t="shared" si="0"/>
        <v>8675.39</v>
      </c>
      <c r="H21" s="2">
        <v>172.72</v>
      </c>
      <c r="I21" s="2">
        <f>1198.04+H21+85+138.18</f>
        <v>1593.94</v>
      </c>
      <c r="J21" s="2">
        <f t="shared" si="1"/>
        <v>2524.6100000000006</v>
      </c>
      <c r="K21" s="15" t="s">
        <v>38</v>
      </c>
      <c r="L21" s="39">
        <f>688+50</f>
        <v>738</v>
      </c>
      <c r="M21" s="4" t="s">
        <v>39</v>
      </c>
    </row>
    <row r="22" spans="1:13" x14ac:dyDescent="0.2">
      <c r="A22" s="28"/>
      <c r="B22" s="7"/>
      <c r="C22" s="6"/>
      <c r="D22" s="8"/>
      <c r="E22" s="9"/>
      <c r="F22" s="13"/>
      <c r="G22" s="13"/>
      <c r="H22" s="2"/>
      <c r="I22" s="2"/>
      <c r="J22" s="2">
        <f t="shared" si="1"/>
        <v>0</v>
      </c>
      <c r="K22" s="15"/>
      <c r="L22" s="39"/>
    </row>
    <row r="23" spans="1:13" x14ac:dyDescent="0.2">
      <c r="A23" s="28" t="s">
        <v>40</v>
      </c>
      <c r="B23" s="6">
        <f>SUM(B6:B21)*0.05</f>
        <v>4905.375</v>
      </c>
      <c r="C23" s="6">
        <f>SUM(C6:C21)*0.05</f>
        <v>3664.75</v>
      </c>
      <c r="D23" s="6">
        <f>SUM(D6:D21)*0.05</f>
        <v>0</v>
      </c>
      <c r="E23" s="8">
        <f>SUM(E5:E22)*0.05</f>
        <v>636.30550000000017</v>
      </c>
      <c r="F23" s="1">
        <f>SUM(F5:F22)*0.05</f>
        <v>5703.2340000000004</v>
      </c>
      <c r="G23" s="1">
        <f>SUM(G5:G22)*0.05</f>
        <v>6339.5394999999999</v>
      </c>
      <c r="H23" s="2"/>
      <c r="I23" s="2"/>
      <c r="J23" s="2">
        <f t="shared" si="1"/>
        <v>2230.5855000000001</v>
      </c>
      <c r="K23" s="15"/>
      <c r="L23" s="36">
        <f>SUM(L5:L22)*0.05</f>
        <v>226.86949999999999</v>
      </c>
    </row>
    <row r="24" spans="1:13" s="3" customFormat="1" x14ac:dyDescent="0.2">
      <c r="A24" s="29" t="s">
        <v>41</v>
      </c>
      <c r="B24" s="11">
        <f t="shared" ref="B24:G24" si="3">SUM(B5:B23)</f>
        <v>103012.875</v>
      </c>
      <c r="C24" s="11">
        <f t="shared" si="3"/>
        <v>76959.75</v>
      </c>
      <c r="D24" s="11">
        <f t="shared" si="3"/>
        <v>0</v>
      </c>
      <c r="E24" s="11">
        <f t="shared" si="3"/>
        <v>13362.415500000003</v>
      </c>
      <c r="F24" s="11">
        <f t="shared" si="3"/>
        <v>119767.91399999999</v>
      </c>
      <c r="G24" s="11">
        <f t="shared" si="3"/>
        <v>133130.32949999999</v>
      </c>
      <c r="H24" s="11"/>
      <c r="I24" s="11"/>
      <c r="J24" s="11">
        <f>SUM(J5:J23)</f>
        <v>46842.295500000007</v>
      </c>
      <c r="K24" s="16"/>
      <c r="L24" s="35">
        <f t="shared" ref="L24" si="4">SUM(L5:L23)</f>
        <v>4764.2594999999992</v>
      </c>
    </row>
    <row r="25" spans="1:13" x14ac:dyDescent="0.2">
      <c r="A25" s="28" t="s">
        <v>42</v>
      </c>
      <c r="B25" s="6">
        <f>B24*0.05</f>
        <v>5150.6437500000002</v>
      </c>
      <c r="C25" s="6">
        <f t="shared" ref="C25:G25" si="5">C24*0.05</f>
        <v>3847.9875000000002</v>
      </c>
      <c r="D25" s="6">
        <f t="shared" si="5"/>
        <v>0</v>
      </c>
      <c r="E25" s="6">
        <f t="shared" si="5"/>
        <v>668.12077500000021</v>
      </c>
      <c r="F25" s="6">
        <f t="shared" ref="F25" si="6">F24*0.05</f>
        <v>5988.3957</v>
      </c>
      <c r="G25" s="6">
        <f t="shared" si="5"/>
        <v>6656.5164750000004</v>
      </c>
      <c r="H25" s="6"/>
      <c r="I25" s="6"/>
      <c r="J25" s="6">
        <f t="shared" ref="J25" si="7">J24*0.05</f>
        <v>2342.1147750000005</v>
      </c>
      <c r="K25" s="15"/>
      <c r="L25" s="36">
        <f t="shared" ref="L25" si="8">L24*0.05</f>
        <v>238.21297499999997</v>
      </c>
    </row>
    <row r="26" spans="1:13" s="3" customFormat="1" ht="53.25" customHeight="1" x14ac:dyDescent="0.2">
      <c r="A26" s="30" t="s">
        <v>43</v>
      </c>
      <c r="B26" s="11">
        <f>B25+B24</f>
        <v>108163.51875</v>
      </c>
      <c r="C26" s="11">
        <f t="shared" ref="C26:J26" si="9">C25+C24</f>
        <v>80807.737500000003</v>
      </c>
      <c r="D26" s="11">
        <f t="shared" si="9"/>
        <v>0</v>
      </c>
      <c r="E26" s="11">
        <f>E25+E24</f>
        <v>14030.536275000002</v>
      </c>
      <c r="F26" s="11">
        <f t="shared" ref="F26" si="10">F25+F24</f>
        <v>125756.30969999998</v>
      </c>
      <c r="G26" s="11">
        <f t="shared" si="9"/>
        <v>139786.845975</v>
      </c>
      <c r="H26" s="11"/>
      <c r="I26" s="11"/>
      <c r="J26" s="25">
        <f t="shared" si="9"/>
        <v>49184.410275000009</v>
      </c>
      <c r="K26" s="26" t="s">
        <v>50</v>
      </c>
      <c r="L26" s="11">
        <f t="shared" ref="L26" si="11">L25+L24</f>
        <v>5002.4724749999996</v>
      </c>
    </row>
    <row r="27" spans="1:13" s="3" customFormat="1" ht="17.25" customHeight="1" x14ac:dyDescent="0.2">
      <c r="A27" s="20"/>
      <c r="B27" s="21"/>
      <c r="C27" s="21"/>
      <c r="D27" s="22"/>
      <c r="E27" s="33"/>
      <c r="F27" s="22"/>
      <c r="G27" s="22"/>
      <c r="H27" s="22"/>
      <c r="I27" s="22"/>
      <c r="J27" s="22"/>
      <c r="K27" s="23"/>
      <c r="L27" s="38"/>
    </row>
    <row r="28" spans="1:13" x14ac:dyDescent="0.2">
      <c r="A28" s="10" t="s">
        <v>44</v>
      </c>
      <c r="B28" s="7"/>
      <c r="C28" s="6"/>
      <c r="D28" s="8"/>
      <c r="E28" s="9"/>
      <c r="F28" s="13"/>
      <c r="G28" s="13"/>
      <c r="H28" s="2"/>
      <c r="I28" s="2"/>
      <c r="J28" s="2"/>
      <c r="K28" s="15"/>
      <c r="L28" s="39"/>
    </row>
    <row r="29" spans="1:13" ht="51" x14ac:dyDescent="0.2">
      <c r="A29" s="17" t="s">
        <v>45</v>
      </c>
      <c r="B29" s="7">
        <v>10000</v>
      </c>
      <c r="C29" s="6">
        <v>10000</v>
      </c>
      <c r="D29" s="8"/>
      <c r="E29" s="9">
        <v>0</v>
      </c>
      <c r="F29" s="13">
        <v>10000</v>
      </c>
      <c r="G29" s="13">
        <f t="shared" ref="G29" si="12">F29+E29</f>
        <v>10000</v>
      </c>
      <c r="H29" s="2"/>
      <c r="I29" s="2"/>
      <c r="J29" s="2">
        <f>SUM(B29:C29)-G29</f>
        <v>10000</v>
      </c>
      <c r="K29" s="15" t="s">
        <v>46</v>
      </c>
      <c r="L29" s="39"/>
    </row>
    <row r="30" spans="1:13" x14ac:dyDescent="0.2">
      <c r="A30" s="17" t="s">
        <v>40</v>
      </c>
      <c r="B30" s="6">
        <f>B29*0.05</f>
        <v>500</v>
      </c>
      <c r="C30" s="6">
        <f t="shared" ref="C30:J30" si="13">C29*0.05</f>
        <v>500</v>
      </c>
      <c r="D30" s="6"/>
      <c r="E30" s="6">
        <f t="shared" si="13"/>
        <v>0</v>
      </c>
      <c r="F30" s="6">
        <f t="shared" si="13"/>
        <v>500</v>
      </c>
      <c r="G30" s="6">
        <f t="shared" si="13"/>
        <v>500</v>
      </c>
      <c r="H30" s="6"/>
      <c r="I30" s="6"/>
      <c r="J30" s="6">
        <f t="shared" si="13"/>
        <v>500</v>
      </c>
      <c r="K30" s="15"/>
      <c r="L30" s="39"/>
    </row>
    <row r="31" spans="1:13" s="3" customFormat="1" x14ac:dyDescent="0.2">
      <c r="A31" s="18" t="s">
        <v>41</v>
      </c>
      <c r="B31" s="11">
        <f>SUM(B29:B30)</f>
        <v>10500</v>
      </c>
      <c r="C31" s="11">
        <f t="shared" ref="C31:G31" si="14">SUM(C29:C30)</f>
        <v>10500</v>
      </c>
      <c r="D31" s="11"/>
      <c r="E31" s="11">
        <f t="shared" si="14"/>
        <v>0</v>
      </c>
      <c r="F31" s="11">
        <f t="shared" si="14"/>
        <v>10500</v>
      </c>
      <c r="G31" s="11">
        <f t="shared" si="14"/>
        <v>10500</v>
      </c>
      <c r="H31" s="11"/>
      <c r="I31" s="11"/>
      <c r="J31" s="11">
        <f t="shared" ref="J31" si="15">SUM(J29:J30)</f>
        <v>10500</v>
      </c>
      <c r="K31" s="16"/>
      <c r="L31" s="38"/>
    </row>
    <row r="32" spans="1:13" x14ac:dyDescent="0.2">
      <c r="A32" s="17" t="s">
        <v>42</v>
      </c>
      <c r="B32" s="6">
        <f>B31*0.05</f>
        <v>525</v>
      </c>
      <c r="C32" s="6">
        <f t="shared" ref="C32:G32" si="16">C31*0.05</f>
        <v>525</v>
      </c>
      <c r="D32" s="6"/>
      <c r="E32" s="6">
        <f t="shared" si="16"/>
        <v>0</v>
      </c>
      <c r="F32" s="6">
        <f t="shared" si="16"/>
        <v>525</v>
      </c>
      <c r="G32" s="6">
        <f t="shared" si="16"/>
        <v>525</v>
      </c>
      <c r="H32" s="6"/>
      <c r="I32" s="6"/>
      <c r="J32" s="6">
        <f t="shared" ref="J32" si="17">J31*0.05</f>
        <v>525</v>
      </c>
      <c r="K32" s="15"/>
      <c r="L32" s="39"/>
    </row>
    <row r="33" spans="1:12" s="3" customFormat="1" ht="45" customHeight="1" x14ac:dyDescent="0.2">
      <c r="A33" s="19" t="s">
        <v>47</v>
      </c>
      <c r="B33" s="11">
        <f>B32+B31</f>
        <v>11025</v>
      </c>
      <c r="C33" s="11">
        <f t="shared" ref="C33" si="18">C32+C31</f>
        <v>11025</v>
      </c>
      <c r="D33" s="11"/>
      <c r="E33" s="11">
        <f>E32+E31</f>
        <v>0</v>
      </c>
      <c r="F33" s="11">
        <f t="shared" ref="F33:G33" si="19">F32+F31</f>
        <v>11025</v>
      </c>
      <c r="G33" s="11">
        <f t="shared" si="19"/>
        <v>11025</v>
      </c>
      <c r="H33" s="11"/>
      <c r="I33" s="11"/>
      <c r="J33" s="25">
        <f t="shared" ref="J33" si="20">J32+J31</f>
        <v>11025</v>
      </c>
      <c r="K33" s="26" t="s">
        <v>48</v>
      </c>
      <c r="L33" s="38"/>
    </row>
    <row r="34" spans="1:12" s="3" customFormat="1" ht="17.25" customHeight="1" x14ac:dyDescent="0.2">
      <c r="A34" s="20"/>
      <c r="B34" s="21"/>
      <c r="C34" s="21"/>
      <c r="D34" s="22"/>
      <c r="E34" s="33"/>
      <c r="F34" s="22"/>
      <c r="G34" s="22"/>
      <c r="H34" s="22"/>
      <c r="I34" s="22"/>
      <c r="J34" s="22"/>
      <c r="K34" s="23"/>
      <c r="L34" s="40"/>
    </row>
  </sheetData>
  <mergeCells count="7">
    <mergeCell ref="K3:K4"/>
    <mergeCell ref="A3:A4"/>
    <mergeCell ref="B3:C3"/>
    <mergeCell ref="J3:J4"/>
    <mergeCell ref="E3:G3"/>
    <mergeCell ref="H3:H4"/>
    <mergeCell ref="I3:I4"/>
  </mergeCells>
  <pageMargins left="0.25" right="0.25" top="0.75" bottom="0.75" header="0.3" footer="0.3"/>
  <pageSetup paperSize="9"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C6BD71AA534D499662C0D72B45F12F" ma:contentTypeVersion="2" ma:contentTypeDescription="Create a new document." ma:contentTypeScope="" ma:versionID="53edb930688f04a199cb977ba1f23973">
  <xsd:schema xmlns:xsd="http://www.w3.org/2001/XMLSchema" xmlns:xs="http://www.w3.org/2001/XMLSchema" xmlns:p="http://schemas.microsoft.com/office/2006/metadata/properties" xmlns:ns2="58ef3f32-91e4-4b63-8e28-96ce16b17d5a" targetNamespace="http://schemas.microsoft.com/office/2006/metadata/properties" ma:root="true" ma:fieldsID="a63720355a6fbd48d12e792f6706ccab" ns2:_="">
    <xsd:import namespace="58ef3f32-91e4-4b63-8e28-96ce16b17d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ef3f32-91e4-4b63-8e28-96ce16b17d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57E9BA-1D40-4524-863C-ABB6F61DFD4F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8ef3f32-91e4-4b63-8e28-96ce16b17d5a"/>
    <ds:schemaRef ds:uri="http://purl.org/dc/elements/1.1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A4D9A1E-7F62-4DB9-A12F-69D98CCCEB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ef3f32-91e4-4b63-8e28-96ce16b1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7BDAC4-B868-4ADA-928A-C11BC7FBBA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 March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Dyer</dc:creator>
  <cp:lastModifiedBy>Krystyna</cp:lastModifiedBy>
  <cp:revision/>
  <cp:lastPrinted>2017-05-15T09:04:37Z</cp:lastPrinted>
  <dcterms:created xsi:type="dcterms:W3CDTF">2015-10-14T13:04:56Z</dcterms:created>
  <dcterms:modified xsi:type="dcterms:W3CDTF">2017-05-15T09:21:42Z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0x010100ABC6BD71AA534D499662C0D72B45F12F</vt:lpwstr>
  </property>
</Properties>
</file>